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lleader.sharepoint.com/portals/community/Leader yleinen/Ytyä yrittäjyyteen - nuoret voimavaraksi HUOM! 122023-082024/Poronlihan suoramyynti JENNA/"/>
    </mc:Choice>
  </mc:AlternateContent>
  <xr:revisionPtr revIDLastSave="1" documentId="13_ncr:1_{25983001-4C00-4EAC-800C-441FC730DF16}" xr6:coauthVersionLast="47" xr6:coauthVersionMax="47" xr10:uidLastSave="{17407ADD-F2AF-46FE-BC60-288CA0D5C945}"/>
  <bookViews>
    <workbookView xWindow="-108" yWindow="-108" windowWidth="23256" windowHeight="12576" xr2:uid="{E2CEC401-369E-4B9D-BA7C-0CACCE436F5D}"/>
  </bookViews>
  <sheets>
    <sheet name="Vasa" sheetId="2" r:id="rId1"/>
    <sheet name="taus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10" i="2"/>
  <c r="K9" i="2"/>
  <c r="E17" i="2"/>
  <c r="D17" i="2"/>
  <c r="C17" i="2"/>
  <c r="R8" i="2"/>
  <c r="F8" i="2"/>
  <c r="K33" i="1"/>
  <c r="L33" i="1" s="1"/>
  <c r="K34" i="1"/>
  <c r="L34" i="1" s="1"/>
  <c r="R7" i="2"/>
  <c r="L4" i="2"/>
  <c r="P4" i="2"/>
  <c r="O4" i="2"/>
  <c r="O6" i="2" s="1"/>
  <c r="P6" i="2"/>
  <c r="Q4" i="2"/>
  <c r="Q6" i="2" s="1"/>
  <c r="N4" i="2"/>
  <c r="N6" i="2" s="1"/>
  <c r="M4" i="2"/>
  <c r="M6" i="2" s="1"/>
  <c r="K4" i="2"/>
  <c r="K6" i="2" s="1"/>
  <c r="J4" i="2"/>
  <c r="F7" i="2"/>
  <c r="C7" i="2"/>
  <c r="D39" i="1"/>
  <c r="D38" i="1"/>
  <c r="D37" i="1"/>
  <c r="D36" i="1"/>
  <c r="D4" i="1"/>
  <c r="J26" i="1"/>
  <c r="J25" i="1"/>
  <c r="J24" i="1"/>
  <c r="J23" i="1"/>
  <c r="J22" i="1"/>
  <c r="J21" i="1"/>
  <c r="J20" i="1"/>
  <c r="J19" i="1"/>
  <c r="C5" i="1"/>
  <c r="D5" i="1" s="1"/>
  <c r="J11" i="1"/>
  <c r="J10" i="1"/>
  <c r="J9" i="1"/>
  <c r="J8" i="1"/>
  <c r="J7" i="1"/>
  <c r="J6" i="1"/>
  <c r="J5" i="1"/>
  <c r="J4" i="1"/>
  <c r="R4" i="2" l="1"/>
  <c r="L6" i="2"/>
  <c r="D11" i="1"/>
  <c r="D14" i="1" s="1"/>
  <c r="J13" i="1"/>
  <c r="J28" i="1"/>
</calcChain>
</file>

<file path=xl/sharedStrings.xml><?xml version="1.0" encoding="utf-8"?>
<sst xmlns="http://schemas.openxmlformats.org/spreadsheetml/2006/main" count="112" uniqueCount="79">
  <si>
    <t>Suoramyyntilaskuri:</t>
  </si>
  <si>
    <t>matkat</t>
  </si>
  <si>
    <t>työaika</t>
  </si>
  <si>
    <t>yhteensä</t>
  </si>
  <si>
    <t>Kulut yhteensä</t>
  </si>
  <si>
    <t>Ruhot</t>
  </si>
  <si>
    <t>kpl</t>
  </si>
  <si>
    <t>Paljonko rahaa meni per poro</t>
  </si>
  <si>
    <t>Liikkeelle:</t>
  </si>
  <si>
    <t>ruhot</t>
  </si>
  <si>
    <t>kilohinta</t>
  </si>
  <si>
    <t>kg</t>
  </si>
  <si>
    <t>vasa 1</t>
  </si>
  <si>
    <t>vasa 2</t>
  </si>
  <si>
    <t>vasa 3</t>
  </si>
  <si>
    <t>vaadin 1</t>
  </si>
  <si>
    <t>härkä 1</t>
  </si>
  <si>
    <t>vasa 4</t>
  </si>
  <si>
    <t>vasa 5</t>
  </si>
  <si>
    <t>vaadin 2</t>
  </si>
  <si>
    <t>Tähän paliskunnan sopima myyntihinta</t>
  </si>
  <si>
    <t>Lihanmyynti</t>
  </si>
  <si>
    <t>hinta/kpl</t>
  </si>
  <si>
    <t>pakkausmateriaalit</t>
  </si>
  <si>
    <t>Pitkän ajan poistojen huomiointi</t>
  </si>
  <si>
    <t>Käsittelyaika/ ruho, luuttomaksi leikkuu</t>
  </si>
  <si>
    <t>min</t>
  </si>
  <si>
    <t>huomiot</t>
  </si>
  <si>
    <t>Myyntihinta</t>
  </si>
  <si>
    <t>Luuton paino</t>
  </si>
  <si>
    <t>teuraat</t>
  </si>
  <si>
    <t>sis luut</t>
  </si>
  <si>
    <t>Boksi kuluttajalle</t>
  </si>
  <si>
    <t>osa</t>
  </si>
  <si>
    <t>sisäfilee</t>
  </si>
  <si>
    <t>kiloa</t>
  </si>
  <si>
    <t>ulkofile</t>
  </si>
  <si>
    <t>käristys</t>
  </si>
  <si>
    <t>jauheliha</t>
  </si>
  <si>
    <t>keittoliha</t>
  </si>
  <si>
    <t>Kieli</t>
  </si>
  <si>
    <t>sydän</t>
  </si>
  <si>
    <t>maksa</t>
  </si>
  <si>
    <t>potkakiekot</t>
  </si>
  <si>
    <t>kuivaliha</t>
  </si>
  <si>
    <t>Paistit</t>
  </si>
  <si>
    <t>etuselkä</t>
  </si>
  <si>
    <t>lapa</t>
  </si>
  <si>
    <t>Myydään kappaleina tai nippuina</t>
  </si>
  <si>
    <t>yksikköhinta</t>
  </si>
  <si>
    <t>laji</t>
  </si>
  <si>
    <t>yhteensä eur</t>
  </si>
  <si>
    <t>taljat sarvet veri elimet sisältyy</t>
  </si>
  <si>
    <t>tästä pitää vielä vähentää kulut</t>
  </si>
  <si>
    <t>Liikkeelle</t>
  </si>
  <si>
    <t>boksi</t>
  </si>
  <si>
    <t>osina</t>
  </si>
  <si>
    <t>vasa</t>
  </si>
  <si>
    <t>paino</t>
  </si>
  <si>
    <t>Euroa</t>
  </si>
  <si>
    <t>luuttomaksi leikattu vasa</t>
  </si>
  <si>
    <t>euroa</t>
  </si>
  <si>
    <t>ulkofilee</t>
  </si>
  <si>
    <t>paistit</t>
  </si>
  <si>
    <t>keittolihat</t>
  </si>
  <si>
    <t>yhteensä kilot</t>
  </si>
  <si>
    <t>jauhelihaa</t>
  </si>
  <si>
    <t>lapakäristys</t>
  </si>
  <si>
    <t>Vasa</t>
  </si>
  <si>
    <t>eur</t>
  </si>
  <si>
    <t>eli alv 0%</t>
  </si>
  <si>
    <t>Kuluttajille myydyt alv 14%</t>
  </si>
  <si>
    <t>Näistä ei vielä vähennetty kuluja</t>
  </si>
  <si>
    <t>veroton</t>
  </si>
  <si>
    <t>alv 14</t>
  </si>
  <si>
    <t>Tässä ruhopainon mukaan!</t>
  </si>
  <si>
    <t>liikkeelle</t>
  </si>
  <si>
    <t>arvo-osat</t>
  </si>
  <si>
    <t>Vertailun vuoksi kaikissa käytetty sama 21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</si>
</sst>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0" xfId="0" applyFont="1"/>
    <xf numFmtId="0" fontId="0" fillId="9" borderId="0" xfId="0" applyFill="1"/>
    <xf numFmtId="0" fontId="0" fillId="10" borderId="0" xfId="0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D01F52-A722-4638-969A-4EF39BC6895C}" name="Taulukko1" displayName="Taulukko1" ref="H2:K14" totalsRowShown="0">
  <autoFilter ref="H2:K14" xr:uid="{D8D01F52-A722-4638-969A-4EF39BC6895C}"/>
  <tableColumns count="4">
    <tableColumn id="1" xr3:uid="{AA3CCF77-E9DD-4E61-A3BB-A17CAC456AEA}" name="Liikkeelle:"/>
    <tableColumn id="2" xr3:uid="{2C675621-74A3-4AE8-AD6C-A2BB38A1F472}" name="kg"/>
    <tableColumn id="3" xr3:uid="{01275419-2180-43DA-B7DC-7C73DE695146}" name="kilohinta"/>
    <tableColumn id="4" xr3:uid="{DB1302E0-D5FE-4C3D-971B-9CBAE9C3DE0B}" name="huomio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85AE70-2E95-4AC7-9955-61DEE2E280DA}" name="Taulukko14" displayName="Taulukko14" ref="H17:K29" totalsRowShown="0">
  <autoFilter ref="H17:K29" xr:uid="{8585AE70-2E95-4AC7-9955-61DEE2E280DA}"/>
  <tableColumns count="4">
    <tableColumn id="1" xr3:uid="{BAACF9DA-031B-4CD1-B500-E876AF0C30F7}" name="Boksi kuluttajalle"/>
    <tableColumn id="2" xr3:uid="{C16630B0-4178-499A-900E-90B294A703E9}" name="kg"/>
    <tableColumn id="3" xr3:uid="{0FC63033-1934-4BE9-84CB-C9C2779C4903}" name="kilohinta"/>
    <tableColumn id="4" xr3:uid="{6C50DFE2-A2DD-4B77-A111-9FC711FC5E4F}" name="huomio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54EB-51C0-4C4C-ACB2-8B740052E7B1}">
  <dimension ref="B2:S17"/>
  <sheetViews>
    <sheetView tabSelected="1" topLeftCell="B1" workbookViewId="0">
      <selection activeCell="J7" sqref="J7"/>
    </sheetView>
  </sheetViews>
  <sheetFormatPr defaultRowHeight="14.4" x14ac:dyDescent="0.3"/>
  <sheetData>
    <row r="2" spans="2:19" x14ac:dyDescent="0.3">
      <c r="B2" s="5" t="s">
        <v>54</v>
      </c>
      <c r="C2" s="5"/>
      <c r="D2" s="5"/>
      <c r="E2" s="5" t="s">
        <v>55</v>
      </c>
      <c r="F2" s="5"/>
      <c r="G2" s="5"/>
      <c r="H2" s="5"/>
      <c r="I2" s="5" t="s">
        <v>56</v>
      </c>
      <c r="J2" s="5"/>
      <c r="K2" s="5"/>
      <c r="L2" s="5"/>
      <c r="M2" s="5"/>
      <c r="N2" s="5"/>
      <c r="O2" s="5"/>
      <c r="P2" s="5"/>
      <c r="Q2" s="5"/>
      <c r="R2" s="5"/>
    </row>
    <row r="3" spans="2:19" x14ac:dyDescent="0.3">
      <c r="B3" s="6" t="s">
        <v>50</v>
      </c>
      <c r="C3" t="s">
        <v>57</v>
      </c>
      <c r="E3" s="6" t="s">
        <v>50</v>
      </c>
      <c r="F3" t="s">
        <v>60</v>
      </c>
      <c r="I3" s="6" t="s">
        <v>50</v>
      </c>
      <c r="J3" t="s">
        <v>34</v>
      </c>
      <c r="K3" t="s">
        <v>62</v>
      </c>
      <c r="L3" t="s">
        <v>63</v>
      </c>
      <c r="M3" t="s">
        <v>64</v>
      </c>
      <c r="N3" t="s">
        <v>67</v>
      </c>
      <c r="O3" t="s">
        <v>43</v>
      </c>
      <c r="P3" t="s">
        <v>46</v>
      </c>
      <c r="Q3" t="s">
        <v>66</v>
      </c>
      <c r="R3" t="s">
        <v>65</v>
      </c>
    </row>
    <row r="4" spans="2:19" x14ac:dyDescent="0.3">
      <c r="B4" s="6" t="s">
        <v>58</v>
      </c>
      <c r="C4">
        <v>21</v>
      </c>
      <c r="E4" s="6" t="s">
        <v>58</v>
      </c>
      <c r="F4">
        <v>21</v>
      </c>
      <c r="I4" s="6" t="s">
        <v>58</v>
      </c>
      <c r="J4">
        <f>0.2*2</f>
        <v>0.4</v>
      </c>
      <c r="K4">
        <f>0.55*2</f>
        <v>1.1000000000000001</v>
      </c>
      <c r="L4">
        <f>(0.85+0.3+0.6+0.7)*2</f>
        <v>4.9000000000000004</v>
      </c>
      <c r="M4">
        <f>2.5*2</f>
        <v>5</v>
      </c>
      <c r="N4">
        <f>2*2</f>
        <v>4</v>
      </c>
      <c r="O4">
        <f>0.5*2</f>
        <v>1</v>
      </c>
      <c r="P4">
        <f>0.3*2</f>
        <v>0.6</v>
      </c>
      <c r="Q4">
        <f>2*2</f>
        <v>4</v>
      </c>
      <c r="R4">
        <f>J4+K4+L4+M4+N4+O4+P4+Q4</f>
        <v>21</v>
      </c>
    </row>
    <row r="5" spans="2:19" x14ac:dyDescent="0.3">
      <c r="B5" s="6" t="s">
        <v>10</v>
      </c>
      <c r="C5">
        <v>11.9</v>
      </c>
      <c r="E5" s="6" t="s">
        <v>10</v>
      </c>
      <c r="F5">
        <v>23</v>
      </c>
      <c r="I5" s="6" t="s">
        <v>10</v>
      </c>
      <c r="J5">
        <v>60</v>
      </c>
      <c r="K5">
        <v>55</v>
      </c>
      <c r="L5">
        <v>50</v>
      </c>
      <c r="M5">
        <v>15</v>
      </c>
      <c r="N5">
        <v>40</v>
      </c>
      <c r="O5">
        <v>28</v>
      </c>
      <c r="P5">
        <v>29</v>
      </c>
      <c r="Q5">
        <v>22</v>
      </c>
    </row>
    <row r="6" spans="2:19" x14ac:dyDescent="0.3">
      <c r="B6" s="6"/>
      <c r="E6" s="6"/>
      <c r="I6" s="6"/>
      <c r="J6" s="11">
        <f>J4*J5</f>
        <v>24</v>
      </c>
      <c r="K6" s="11">
        <f>K4*K5</f>
        <v>60.500000000000007</v>
      </c>
      <c r="L6" s="11">
        <f>L4*L5</f>
        <v>245.00000000000003</v>
      </c>
      <c r="M6">
        <f>M4*M5</f>
        <v>75</v>
      </c>
      <c r="N6">
        <f>N4*N5</f>
        <v>160</v>
      </c>
      <c r="O6">
        <f>O5*O4</f>
        <v>28</v>
      </c>
      <c r="P6">
        <f>P5*P4</f>
        <v>17.399999999999999</v>
      </c>
      <c r="Q6">
        <f>Q5*Q4</f>
        <v>88</v>
      </c>
    </row>
    <row r="7" spans="2:19" x14ac:dyDescent="0.3">
      <c r="B7" s="6" t="s">
        <v>59</v>
      </c>
      <c r="C7" s="7">
        <f>C4*C5</f>
        <v>249.9</v>
      </c>
      <c r="E7" s="6" t="s">
        <v>61</v>
      </c>
      <c r="F7" s="10">
        <f>F4*F5</f>
        <v>483</v>
      </c>
      <c r="G7" t="s">
        <v>74</v>
      </c>
      <c r="I7" s="6" t="s">
        <v>61</v>
      </c>
      <c r="R7" s="10">
        <f>J6+K6+L6+M6+N6+O6+P6+Q6</f>
        <v>697.9</v>
      </c>
      <c r="S7" t="s">
        <v>74</v>
      </c>
    </row>
    <row r="8" spans="2:19" x14ac:dyDescent="0.3">
      <c r="E8" s="6" t="s">
        <v>73</v>
      </c>
      <c r="F8" s="7">
        <f>F7-F7*0.14</f>
        <v>415.38</v>
      </c>
      <c r="Q8" t="s">
        <v>73</v>
      </c>
      <c r="R8" s="7">
        <f>R7-R7*0.14</f>
        <v>600.19399999999996</v>
      </c>
    </row>
    <row r="9" spans="2:19" x14ac:dyDescent="0.3">
      <c r="C9" t="s">
        <v>70</v>
      </c>
      <c r="E9" s="7" t="s">
        <v>75</v>
      </c>
      <c r="F9" s="7"/>
      <c r="G9" s="7"/>
      <c r="J9" s="11" t="s">
        <v>77</v>
      </c>
      <c r="K9" s="11">
        <f>J6+K6+L6</f>
        <v>329.5</v>
      </c>
    </row>
    <row r="10" spans="2:19" x14ac:dyDescent="0.3">
      <c r="J10" s="11" t="s">
        <v>73</v>
      </c>
      <c r="K10" s="11">
        <f>K9-K9*0.14</f>
        <v>283.37</v>
      </c>
    </row>
    <row r="11" spans="2:19" x14ac:dyDescent="0.3">
      <c r="E11" t="s">
        <v>71</v>
      </c>
    </row>
    <row r="12" spans="2:19" x14ac:dyDescent="0.3">
      <c r="E12" t="s">
        <v>72</v>
      </c>
    </row>
    <row r="15" spans="2:19" x14ac:dyDescent="0.3">
      <c r="K15" s="10" t="s">
        <v>78</v>
      </c>
      <c r="L15" s="10"/>
      <c r="M15" s="10"/>
      <c r="N15" s="10"/>
    </row>
    <row r="16" spans="2:19" x14ac:dyDescent="0.3">
      <c r="B16" s="6" t="s">
        <v>6</v>
      </c>
      <c r="C16" s="6" t="s">
        <v>76</v>
      </c>
      <c r="D16" s="6" t="s">
        <v>55</v>
      </c>
      <c r="E16" s="6" t="s">
        <v>56</v>
      </c>
    </row>
    <row r="17" spans="2:5" x14ac:dyDescent="0.3">
      <c r="B17" s="6">
        <v>8</v>
      </c>
      <c r="C17" s="3">
        <f>C7*B17</f>
        <v>1999.2</v>
      </c>
      <c r="D17" s="3">
        <f>F8*B17</f>
        <v>3323.04</v>
      </c>
      <c r="E17" s="3">
        <f>R8*B17</f>
        <v>4801.5519999999997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9F39-6BC9-44FA-9D50-761736D541F2}">
  <dimension ref="A2:O47"/>
  <sheetViews>
    <sheetView workbookViewId="0">
      <selection activeCell="N20" sqref="N20"/>
    </sheetView>
  </sheetViews>
  <sheetFormatPr defaultRowHeight="14.4" x14ac:dyDescent="0.3"/>
  <cols>
    <col min="8" max="8" width="10.88671875" customWidth="1"/>
    <col min="9" max="11" width="9.44140625" customWidth="1"/>
  </cols>
  <sheetData>
    <row r="2" spans="1:13" x14ac:dyDescent="0.3">
      <c r="B2" t="s">
        <v>0</v>
      </c>
      <c r="H2" t="s">
        <v>8</v>
      </c>
      <c r="I2" t="s">
        <v>11</v>
      </c>
      <c r="J2" t="s">
        <v>10</v>
      </c>
      <c r="K2" t="s">
        <v>27</v>
      </c>
    </row>
    <row r="3" spans="1:13" x14ac:dyDescent="0.3">
      <c r="A3" t="s">
        <v>22</v>
      </c>
      <c r="C3" t="s">
        <v>6</v>
      </c>
      <c r="D3" t="s">
        <v>3</v>
      </c>
      <c r="H3" t="s">
        <v>9</v>
      </c>
      <c r="I3" t="s">
        <v>31</v>
      </c>
      <c r="J3">
        <v>11.9</v>
      </c>
      <c r="K3" t="s">
        <v>20</v>
      </c>
    </row>
    <row r="4" spans="1:13" x14ac:dyDescent="0.3">
      <c r="A4">
        <v>0.5</v>
      </c>
      <c r="B4" t="s">
        <v>1</v>
      </c>
      <c r="C4">
        <v>150</v>
      </c>
      <c r="D4">
        <f>A4*C4</f>
        <v>75</v>
      </c>
      <c r="H4" t="s">
        <v>12</v>
      </c>
      <c r="I4">
        <v>22</v>
      </c>
      <c r="J4">
        <f>I4*J3</f>
        <v>261.8</v>
      </c>
    </row>
    <row r="5" spans="1:13" x14ac:dyDescent="0.3">
      <c r="A5">
        <v>15</v>
      </c>
      <c r="B5" t="s">
        <v>2</v>
      </c>
      <c r="C5">
        <f>8*1.25</f>
        <v>10</v>
      </c>
      <c r="D5">
        <f>A5*C5</f>
        <v>150</v>
      </c>
      <c r="H5" t="s">
        <v>13</v>
      </c>
      <c r="I5">
        <v>21</v>
      </c>
      <c r="J5">
        <f>I5*J3</f>
        <v>249.9</v>
      </c>
      <c r="M5" t="s">
        <v>52</v>
      </c>
    </row>
    <row r="6" spans="1:13" x14ac:dyDescent="0.3">
      <c r="B6" t="s">
        <v>23</v>
      </c>
      <c r="H6" t="s">
        <v>14</v>
      </c>
      <c r="I6">
        <v>19</v>
      </c>
      <c r="J6">
        <f>I6*J3</f>
        <v>226.1</v>
      </c>
    </row>
    <row r="7" spans="1:13" x14ac:dyDescent="0.3">
      <c r="H7" t="s">
        <v>15</v>
      </c>
      <c r="I7">
        <v>42</v>
      </c>
      <c r="J7">
        <f>I7*J3</f>
        <v>499.8</v>
      </c>
    </row>
    <row r="8" spans="1:13" x14ac:dyDescent="0.3">
      <c r="H8" t="s">
        <v>16</v>
      </c>
      <c r="I8">
        <v>82</v>
      </c>
      <c r="J8">
        <f>I8*J3</f>
        <v>975.80000000000007</v>
      </c>
    </row>
    <row r="9" spans="1:13" x14ac:dyDescent="0.3">
      <c r="H9" t="s">
        <v>17</v>
      </c>
      <c r="I9">
        <v>21</v>
      </c>
      <c r="J9">
        <f>I9*J3</f>
        <v>249.9</v>
      </c>
    </row>
    <row r="10" spans="1:13" x14ac:dyDescent="0.3">
      <c r="H10" t="s">
        <v>18</v>
      </c>
      <c r="I10">
        <v>20</v>
      </c>
      <c r="J10">
        <f>I10*J3</f>
        <v>238</v>
      </c>
    </row>
    <row r="11" spans="1:13" x14ac:dyDescent="0.3">
      <c r="C11" t="s">
        <v>4</v>
      </c>
      <c r="D11">
        <f>SUM(D4:D10)</f>
        <v>225</v>
      </c>
      <c r="H11" t="s">
        <v>19</v>
      </c>
      <c r="I11">
        <v>44</v>
      </c>
      <c r="J11">
        <f>I11*J3</f>
        <v>523.6</v>
      </c>
    </row>
    <row r="13" spans="1:13" x14ac:dyDescent="0.3">
      <c r="B13" t="s">
        <v>6</v>
      </c>
      <c r="D13" t="s">
        <v>7</v>
      </c>
      <c r="I13" t="s">
        <v>21</v>
      </c>
      <c r="J13">
        <f>SUM(J3:J12)</f>
        <v>3236.8</v>
      </c>
    </row>
    <row r="14" spans="1:13" x14ac:dyDescent="0.3">
      <c r="A14" t="s">
        <v>5</v>
      </c>
      <c r="B14">
        <v>8</v>
      </c>
      <c r="D14">
        <f>D11/B14</f>
        <v>28.125</v>
      </c>
    </row>
    <row r="17" spans="1:15" x14ac:dyDescent="0.3">
      <c r="B17" t="s">
        <v>24</v>
      </c>
      <c r="H17" t="s">
        <v>32</v>
      </c>
      <c r="I17" t="s">
        <v>11</v>
      </c>
      <c r="J17" t="s">
        <v>10</v>
      </c>
      <c r="K17" t="s">
        <v>27</v>
      </c>
    </row>
    <row r="18" spans="1:15" x14ac:dyDescent="0.3">
      <c r="H18" t="s">
        <v>30</v>
      </c>
      <c r="I18" s="9" t="s">
        <v>29</v>
      </c>
      <c r="J18">
        <v>24</v>
      </c>
      <c r="K18" t="s">
        <v>28</v>
      </c>
    </row>
    <row r="19" spans="1:15" x14ac:dyDescent="0.3">
      <c r="H19" t="s">
        <v>12</v>
      </c>
      <c r="I19">
        <v>12</v>
      </c>
      <c r="J19">
        <f>I19*J18</f>
        <v>288</v>
      </c>
    </row>
    <row r="20" spans="1:15" x14ac:dyDescent="0.3">
      <c r="A20" s="1" t="s">
        <v>25</v>
      </c>
      <c r="B20" s="1"/>
      <c r="C20" s="1"/>
      <c r="D20" s="1"/>
      <c r="H20" t="s">
        <v>13</v>
      </c>
      <c r="I20">
        <v>12</v>
      </c>
      <c r="J20">
        <f>I20*J18</f>
        <v>288</v>
      </c>
    </row>
    <row r="21" spans="1:15" x14ac:dyDescent="0.3">
      <c r="A21" s="1">
        <v>75</v>
      </c>
      <c r="B21" s="1" t="s">
        <v>26</v>
      </c>
      <c r="C21" s="1"/>
      <c r="D21" s="1"/>
      <c r="H21" t="s">
        <v>14</v>
      </c>
      <c r="I21">
        <v>12</v>
      </c>
      <c r="J21">
        <f>I21*J18</f>
        <v>288</v>
      </c>
    </row>
    <row r="22" spans="1:15" x14ac:dyDescent="0.3">
      <c r="H22" t="s">
        <v>15</v>
      </c>
      <c r="I22">
        <v>22</v>
      </c>
      <c r="J22">
        <f>I22*J18</f>
        <v>528</v>
      </c>
    </row>
    <row r="23" spans="1:15" x14ac:dyDescent="0.3">
      <c r="H23" t="s">
        <v>16</v>
      </c>
      <c r="I23">
        <v>42</v>
      </c>
      <c r="J23">
        <f>I23*J18</f>
        <v>1008</v>
      </c>
    </row>
    <row r="24" spans="1:15" x14ac:dyDescent="0.3">
      <c r="H24" t="s">
        <v>17</v>
      </c>
      <c r="I24">
        <v>12</v>
      </c>
      <c r="J24">
        <f>I24*J18</f>
        <v>288</v>
      </c>
    </row>
    <row r="25" spans="1:15" x14ac:dyDescent="0.3">
      <c r="H25" t="s">
        <v>18</v>
      </c>
      <c r="I25">
        <v>12</v>
      </c>
      <c r="J25">
        <f>I25*J18</f>
        <v>288</v>
      </c>
    </row>
    <row r="26" spans="1:15" x14ac:dyDescent="0.3">
      <c r="H26" t="s">
        <v>19</v>
      </c>
      <c r="I26">
        <v>22</v>
      </c>
      <c r="J26">
        <f>I26*J18</f>
        <v>528</v>
      </c>
    </row>
    <row r="28" spans="1:15" x14ac:dyDescent="0.3">
      <c r="I28" t="s">
        <v>21</v>
      </c>
      <c r="J28">
        <f>SUM(J18:J27)</f>
        <v>3528</v>
      </c>
      <c r="L28" s="1"/>
      <c r="M28" s="1" t="s">
        <v>53</v>
      </c>
      <c r="N28" s="1"/>
      <c r="O28" s="1"/>
    </row>
    <row r="31" spans="1:15" x14ac:dyDescent="0.3">
      <c r="H31" s="2" t="s">
        <v>68</v>
      </c>
      <c r="I31" s="2"/>
      <c r="J31" s="2"/>
      <c r="K31" s="2"/>
    </row>
    <row r="32" spans="1:15" ht="15" thickBot="1" x14ac:dyDescent="0.35">
      <c r="I32" t="s">
        <v>33</v>
      </c>
      <c r="J32" t="s">
        <v>10</v>
      </c>
      <c r="K32" t="s">
        <v>35</v>
      </c>
      <c r="L32" t="s">
        <v>69</v>
      </c>
    </row>
    <row r="33" spans="1:12" ht="15" thickBot="1" x14ac:dyDescent="0.35">
      <c r="H33" s="3">
        <v>2</v>
      </c>
      <c r="I33" s="3" t="s">
        <v>34</v>
      </c>
      <c r="J33" s="3">
        <v>60</v>
      </c>
      <c r="K33" s="3">
        <f>H33*0.2</f>
        <v>0.4</v>
      </c>
      <c r="L33" s="4">
        <f>K33*J33</f>
        <v>24</v>
      </c>
    </row>
    <row r="34" spans="1:12" ht="15" thickBot="1" x14ac:dyDescent="0.35">
      <c r="A34" t="s">
        <v>48</v>
      </c>
      <c r="H34" s="3">
        <v>2</v>
      </c>
      <c r="I34" s="3" t="s">
        <v>36</v>
      </c>
      <c r="J34" s="3">
        <v>55</v>
      </c>
      <c r="K34" s="3">
        <f>0.55*H34</f>
        <v>1.1000000000000001</v>
      </c>
      <c r="L34" s="4">
        <f>J34*K34</f>
        <v>60.500000000000007</v>
      </c>
    </row>
    <row r="35" spans="1:12" ht="15" thickBot="1" x14ac:dyDescent="0.35">
      <c r="A35" t="s">
        <v>6</v>
      </c>
      <c r="B35" t="s">
        <v>50</v>
      </c>
      <c r="C35" t="s">
        <v>49</v>
      </c>
      <c r="D35" t="s">
        <v>51</v>
      </c>
      <c r="H35" s="3"/>
      <c r="I35" s="3" t="s">
        <v>45</v>
      </c>
      <c r="J35" s="3">
        <v>45</v>
      </c>
      <c r="K35" s="3"/>
      <c r="L35" s="4"/>
    </row>
    <row r="36" spans="1:12" ht="15" thickBot="1" x14ac:dyDescent="0.35">
      <c r="A36" s="3">
        <v>5</v>
      </c>
      <c r="B36" s="3" t="s">
        <v>40</v>
      </c>
      <c r="C36" s="3">
        <v>6</v>
      </c>
      <c r="D36" s="3">
        <f>C36*A36</f>
        <v>30</v>
      </c>
      <c r="H36" s="3"/>
      <c r="I36" s="3" t="s">
        <v>37</v>
      </c>
      <c r="J36" s="3">
        <v>30</v>
      </c>
      <c r="K36" s="3"/>
      <c r="L36" s="4"/>
    </row>
    <row r="37" spans="1:12" ht="15" thickBot="1" x14ac:dyDescent="0.35">
      <c r="A37" s="3">
        <v>5</v>
      </c>
      <c r="B37" s="3" t="s">
        <v>41</v>
      </c>
      <c r="C37" s="3">
        <v>6</v>
      </c>
      <c r="D37" s="3">
        <f>C37*A37</f>
        <v>30</v>
      </c>
      <c r="H37" s="3"/>
      <c r="I37" s="3" t="s">
        <v>38</v>
      </c>
      <c r="J37" s="3"/>
      <c r="K37" s="3"/>
      <c r="L37" s="4"/>
    </row>
    <row r="38" spans="1:12" ht="15" thickBot="1" x14ac:dyDescent="0.35">
      <c r="A38" s="3">
        <v>5</v>
      </c>
      <c r="B38" s="3" t="s">
        <v>42</v>
      </c>
      <c r="C38" s="3">
        <v>6</v>
      </c>
      <c r="D38" s="3">
        <f>C38*A38</f>
        <v>30</v>
      </c>
      <c r="H38" s="3"/>
      <c r="I38" s="3" t="s">
        <v>39</v>
      </c>
      <c r="J38" s="3"/>
      <c r="K38" s="3"/>
      <c r="L38" s="4"/>
    </row>
    <row r="39" spans="1:12" ht="15" thickBot="1" x14ac:dyDescent="0.35">
      <c r="D39">
        <f>D36+D37+D38</f>
        <v>90</v>
      </c>
      <c r="H39" s="3"/>
      <c r="I39" s="3" t="s">
        <v>46</v>
      </c>
      <c r="J39" s="3"/>
      <c r="K39" s="3"/>
      <c r="L39" s="4"/>
    </row>
    <row r="40" spans="1:12" ht="15" thickBot="1" x14ac:dyDescent="0.35">
      <c r="H40" s="3"/>
      <c r="I40" s="3" t="s">
        <v>47</v>
      </c>
      <c r="J40" s="3"/>
      <c r="K40" s="3"/>
      <c r="L40" s="4"/>
    </row>
    <row r="41" spans="1:12" ht="15" thickBot="1" x14ac:dyDescent="0.35">
      <c r="H41" s="3"/>
      <c r="I41" s="3" t="s">
        <v>43</v>
      </c>
      <c r="J41" s="3">
        <v>30</v>
      </c>
      <c r="K41" s="3"/>
      <c r="L41" s="4"/>
    </row>
    <row r="42" spans="1:12" x14ac:dyDescent="0.3">
      <c r="H42" s="3"/>
      <c r="I42" s="3"/>
      <c r="J42" s="3"/>
      <c r="K42" s="3"/>
    </row>
    <row r="43" spans="1:12" x14ac:dyDescent="0.3">
      <c r="H43" s="3"/>
      <c r="I43" s="3"/>
      <c r="J43" s="3"/>
      <c r="K43" s="3"/>
    </row>
    <row r="44" spans="1:12" ht="15" thickBot="1" x14ac:dyDescent="0.35">
      <c r="H44" s="3"/>
      <c r="I44" s="3"/>
      <c r="J44" s="3"/>
      <c r="K44" s="3"/>
    </row>
    <row r="45" spans="1:12" ht="15" thickBot="1" x14ac:dyDescent="0.35">
      <c r="H45" s="3"/>
      <c r="I45" s="3" t="s">
        <v>44</v>
      </c>
      <c r="J45" s="3">
        <v>148</v>
      </c>
      <c r="K45" s="3"/>
      <c r="L45" s="4"/>
    </row>
    <row r="46" spans="1:12" ht="15" thickBot="1" x14ac:dyDescent="0.35">
      <c r="H46" s="3"/>
      <c r="I46" s="3"/>
      <c r="J46" s="3"/>
      <c r="K46" s="3"/>
      <c r="L46" s="4"/>
    </row>
    <row r="47" spans="1:12" x14ac:dyDescent="0.3">
      <c r="H47" s="8"/>
      <c r="I47" s="8"/>
      <c r="J47" s="8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irinkyl_x00e4_ntalkoot xmlns="317e8f9d-5258-4b43-97c7-55e7826ad6e2" xsi:nil="true"/>
    <lcf76f155ced4ddcb4097134ff3c332f xmlns="317e8f9d-5258-4b43-97c7-55e7826ad6e2">
      <Terms xmlns="http://schemas.microsoft.com/office/infopath/2007/PartnerControls"/>
    </lcf76f155ced4ddcb4097134ff3c332f>
    <TaxCatchAll xmlns="7adf2f42-24e3-404e-bb07-52bc8e8752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D18A3B8E62A70438DC7BF2E3FB419F5" ma:contentTypeVersion="19" ma:contentTypeDescription="Luo uusi asiakirja." ma:contentTypeScope="" ma:versionID="b9236ad81552fbb794599429c337b777">
  <xsd:schema xmlns:xsd="http://www.w3.org/2001/XMLSchema" xmlns:xs="http://www.w3.org/2001/XMLSchema" xmlns:p="http://schemas.microsoft.com/office/2006/metadata/properties" xmlns:ns2="7adf2f42-24e3-404e-bb07-52bc8e875232" xmlns:ns3="317e8f9d-5258-4b43-97c7-55e7826ad6e2" targetNamespace="http://schemas.microsoft.com/office/2006/metadata/properties" ma:root="true" ma:fieldsID="d666ba84782ffaaacc2fc2cab41dd611" ns2:_="" ns3:_="">
    <xsd:import namespace="7adf2f42-24e3-404e-bb07-52bc8e875232"/>
    <xsd:import namespace="317e8f9d-5258-4b43-97c7-55e7826ad6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Viirinkyl_x00e4_ntalkoot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f2f42-24e3-404e-bb07-52bc8e8752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d9332a-f253-49db-bb83-2ab1182e3d59}" ma:internalName="TaxCatchAll" ma:showField="CatchAllData" ma:web="7adf2f42-24e3-404e-bb07-52bc8e8752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e8f9d-5258-4b43-97c7-55e7826ad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fc20c881-91d8-4389-b1ec-1f18100fb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Viirinkyl_x00e4_ntalkoot" ma:index="24" nillable="true" ma:displayName="Viirinkylän talkoot" ma:description="27.5." ma:format="Dropdown" ma:internalName="Viirinkyl_x00e4_ntalkoot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EA8EB7-D969-4F87-A02B-6F9BB709AF3D}">
  <ds:schemaRefs>
    <ds:schemaRef ds:uri="http://schemas.microsoft.com/office/2006/metadata/properties"/>
    <ds:schemaRef ds:uri="http://schemas.microsoft.com/office/infopath/2007/PartnerControls"/>
    <ds:schemaRef ds:uri="317e8f9d-5258-4b43-97c7-55e7826ad6e2"/>
    <ds:schemaRef ds:uri="7adf2f42-24e3-404e-bb07-52bc8e875232"/>
  </ds:schemaRefs>
</ds:datastoreItem>
</file>

<file path=customXml/itemProps2.xml><?xml version="1.0" encoding="utf-8"?>
<ds:datastoreItem xmlns:ds="http://schemas.openxmlformats.org/officeDocument/2006/customXml" ds:itemID="{4A4D5FCC-DDA7-47D9-B75A-5C2EDC7F3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f2f42-24e3-404e-bb07-52bc8e875232"/>
    <ds:schemaRef ds:uri="317e8f9d-5258-4b43-97c7-55e7826ad6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443E3E-F6FC-479C-B1D8-FE0651DFBB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Vasa</vt:lpstr>
      <vt:lpstr>tausta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Kiemunki Jenna</dc:creator>
  <cp:lastModifiedBy>Annika Kostamo</cp:lastModifiedBy>
  <dcterms:created xsi:type="dcterms:W3CDTF">2025-01-03T08:06:53Z</dcterms:created>
  <dcterms:modified xsi:type="dcterms:W3CDTF">2025-01-31T08:49:44Z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0x010100FD18A3B8E62A70438DC7BF2E3FB419F5</vt:lpwstr>
  </property>
  <property fmtid="{D5CDD505-2E9C-101B-9397-08002B2CF9AE}" pid="3" name="MediaServiceImageTags">
    <vt:lpwstr/>
  </property>
</Properties>
</file>